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showHorizontalScroll="0" showVerticalScroll="0" showSheetTabs="0" xWindow="2340" yWindow="1305" windowWidth="8235" windowHeight="5790" activeTab="1"/>
  </bookViews>
  <sheets>
    <sheet name="Sheet1" sheetId="2" r:id="rId1"/>
    <sheet name="上水税抜き2 (2)" sheetId="1" r:id="rId2"/>
  </sheets>
  <calcPr calcId="152511"/>
  <webPublishObjects count="1">
    <webPublishObject id="30576" divId="料金計算_30576" destinationFile="C:\Documents and Settings\nago.WATERWORKS\デスクトップ\Page.htm"/>
  </webPublishObjects>
</workbook>
</file>

<file path=xl/calcChain.xml><?xml version="1.0" encoding="utf-8"?>
<calcChain xmlns="http://schemas.openxmlformats.org/spreadsheetml/2006/main">
  <c r="F23" i="1" l="1"/>
  <c r="O45" i="2" l="1"/>
  <c r="P45" i="2" s="1"/>
  <c r="M40" i="2"/>
  <c r="M39" i="2"/>
  <c r="J39" i="2" s="1"/>
  <c r="M41" i="2"/>
  <c r="M42" i="2"/>
  <c r="M43" i="2"/>
  <c r="M44" i="2"/>
  <c r="M34" i="2"/>
  <c r="M33" i="2"/>
  <c r="J33" i="2" s="1"/>
  <c r="M35" i="2"/>
  <c r="M36" i="2"/>
  <c r="M37" i="2"/>
  <c r="M38" i="2"/>
  <c r="M30" i="2"/>
  <c r="M29" i="2"/>
  <c r="J29" i="2" s="1"/>
  <c r="M31" i="2"/>
  <c r="M32" i="2"/>
  <c r="M52" i="2"/>
  <c r="M51" i="2"/>
  <c r="J51" i="2" s="1"/>
  <c r="J52" i="2" s="1"/>
  <c r="M53" i="2"/>
  <c r="M54" i="2"/>
  <c r="M55" i="2"/>
  <c r="M56" i="2"/>
  <c r="M58" i="2"/>
  <c r="M57" i="2"/>
  <c r="J57" i="2" s="1"/>
  <c r="M59" i="2"/>
  <c r="M60" i="2"/>
  <c r="M61" i="2"/>
  <c r="M62" i="2"/>
  <c r="M63" i="2"/>
  <c r="K63" i="2"/>
  <c r="K62" i="2"/>
  <c r="K61" i="2"/>
  <c r="K60" i="2"/>
  <c r="K59" i="2"/>
  <c r="K58" i="2"/>
  <c r="N57" i="2"/>
  <c r="K56" i="2"/>
  <c r="K55" i="2"/>
  <c r="K54" i="2"/>
  <c r="K53" i="2"/>
  <c r="K52" i="2"/>
  <c r="N51" i="2"/>
  <c r="K44" i="2"/>
  <c r="K43" i="2"/>
  <c r="K42" i="2"/>
  <c r="K41" i="2"/>
  <c r="K40" i="2"/>
  <c r="N39" i="2"/>
  <c r="K38" i="2"/>
  <c r="K37" i="2"/>
  <c r="K36" i="2"/>
  <c r="K35" i="2"/>
  <c r="K34" i="2"/>
  <c r="N33" i="2"/>
  <c r="K32" i="2"/>
  <c r="K31" i="2"/>
  <c r="K30" i="2"/>
  <c r="N29" i="2"/>
  <c r="F22" i="1"/>
  <c r="J58" i="2" l="1"/>
  <c r="N58" i="2" s="1"/>
  <c r="J34" i="2"/>
  <c r="N34" i="2" s="1"/>
  <c r="J40" i="2"/>
  <c r="J41" i="2" s="1"/>
  <c r="N41" i="2" s="1"/>
  <c r="G11" i="2"/>
  <c r="J59" i="2"/>
  <c r="N59" i="2" s="1"/>
  <c r="J53" i="2"/>
  <c r="N53" i="2" s="1"/>
  <c r="N52" i="2"/>
  <c r="J30" i="2"/>
  <c r="N30" i="2" s="1"/>
  <c r="Q45" i="2"/>
  <c r="F11" i="2" s="1"/>
  <c r="J35" i="2" l="1"/>
  <c r="N40" i="2"/>
  <c r="J42" i="2"/>
  <c r="N42" i="2" s="1"/>
  <c r="N35" i="2"/>
  <c r="J60" i="2"/>
  <c r="N60" i="2" s="1"/>
  <c r="J54" i="2"/>
  <c r="J31" i="2"/>
  <c r="N31" i="2" s="1"/>
  <c r="J36" i="2"/>
  <c r="N36" i="2" s="1"/>
  <c r="J43" i="2" l="1"/>
  <c r="N43" i="2" s="1"/>
  <c r="J61" i="2"/>
  <c r="N61" i="2" s="1"/>
  <c r="J37" i="2"/>
  <c r="N37" i="2" s="1"/>
  <c r="J32" i="2"/>
  <c r="N32" i="2" s="1"/>
  <c r="O29" i="2" s="1"/>
  <c r="N54" i="2"/>
  <c r="J55" i="2"/>
  <c r="J44" i="2" l="1"/>
  <c r="N44" i="2" s="1"/>
  <c r="O39" i="2" s="1"/>
  <c r="P39" i="2" s="1"/>
  <c r="G10" i="2" s="1"/>
  <c r="P29" i="2"/>
  <c r="G8" i="2" s="1"/>
  <c r="J38" i="2"/>
  <c r="N38" i="2" s="1"/>
  <c r="O33" i="2" s="1"/>
  <c r="P33" i="2" s="1"/>
  <c r="G9" i="2" s="1"/>
  <c r="J62" i="2"/>
  <c r="N62" i="2" s="1"/>
  <c r="N55" i="2"/>
  <c r="J56" i="2"/>
  <c r="N56" i="2" s="1"/>
  <c r="H11" i="1" l="1"/>
  <c r="Q39" i="2"/>
  <c r="F10" i="2" s="1"/>
  <c r="Q29" i="2"/>
  <c r="F8" i="2" s="1"/>
  <c r="J63" i="2"/>
  <c r="N63" i="2" s="1"/>
  <c r="O57" i="2" s="1"/>
  <c r="P57" i="2" s="1"/>
  <c r="O51" i="2"/>
  <c r="P51" i="2" s="1"/>
  <c r="G14" i="2" s="1"/>
  <c r="Q33" i="2"/>
  <c r="F9" i="2" s="1"/>
  <c r="G11" i="1" l="1"/>
  <c r="G15" i="2"/>
  <c r="Q51" i="2"/>
  <c r="F14" i="2" s="1"/>
  <c r="G16" i="2" l="1"/>
  <c r="H13" i="1" s="1"/>
  <c r="H15" i="1" s="1"/>
  <c r="G17" i="2"/>
  <c r="Q57" i="2"/>
  <c r="F15" i="2" s="1"/>
  <c r="F17" i="2" l="1"/>
  <c r="F16" i="2"/>
  <c r="G13" i="1" s="1"/>
  <c r="G15" i="1" s="1"/>
</calcChain>
</file>

<file path=xl/sharedStrings.xml><?xml version="1.0" encoding="utf-8"?>
<sst xmlns="http://schemas.openxmlformats.org/spreadsheetml/2006/main" count="99" uniqueCount="58">
  <si>
    <t xml:space="preserve"> </t>
  </si>
  <si>
    <t>使用水量を入力してください→</t>
    <rPh sb="0" eb="14">
      <t>シヨウスイリョウニュウリョク</t>
    </rPh>
    <phoneticPr fontId="4"/>
  </si>
  <si>
    <t>トン</t>
  </si>
  <si>
    <t>用途区分を選択してください→</t>
    <rPh sb="0" eb="14">
      <t>ヨウトクブンセンタク</t>
    </rPh>
    <phoneticPr fontId="4"/>
  </si>
  <si>
    <t>家庭用</t>
    <rPh sb="0" eb="3">
      <t>カテイヨウ</t>
    </rPh>
    <phoneticPr fontId="4"/>
  </si>
  <si>
    <t>請求区分を選択してください→</t>
    <rPh sb="0" eb="14">
      <t>セイキュウクブンセンタク</t>
    </rPh>
    <phoneticPr fontId="4"/>
  </si>
  <si>
    <t>料金</t>
    <rPh sb="0" eb="2">
      <t>リョウキン</t>
    </rPh>
    <phoneticPr fontId="4"/>
  </si>
  <si>
    <t>（内消費税)</t>
    <rPh sb="0" eb="6">
      <t>ウチショウヒゼイ</t>
    </rPh>
    <phoneticPr fontId="4"/>
  </si>
  <si>
    <t>上水道料金</t>
    <rPh sb="0" eb="5">
      <t>ジョウスイドウリョウキン</t>
    </rPh>
    <phoneticPr fontId="4"/>
  </si>
  <si>
    <t>下水道料金</t>
    <rPh sb="0" eb="5">
      <t>ゲスイドウリョウキン</t>
    </rPh>
    <phoneticPr fontId="4"/>
  </si>
  <si>
    <t>料金合計</t>
    <rPh sb="0" eb="4">
      <t>リョウキンゴウケイ</t>
    </rPh>
    <phoneticPr fontId="4"/>
  </si>
  <si>
    <t>※上記の表は２ヶ月の水道使用料金の目安としてご利用下さい。</t>
    <rPh sb="0" eb="29">
      <t>ジョウキヒョウゲツスイドウシヨウリョウキンメヤスリヨウクダ</t>
    </rPh>
    <phoneticPr fontId="4"/>
  </si>
  <si>
    <t>※料金の詳細については水道部業務課までお問い合わせ下さい。</t>
    <rPh sb="0" eb="29">
      <t>リョウキンショウサイスイドウブギョウムカトアクダ</t>
    </rPh>
    <phoneticPr fontId="4"/>
  </si>
  <si>
    <t>用途</t>
    <rPh sb="0" eb="2">
      <t>ヨウト</t>
    </rPh>
    <phoneticPr fontId="4"/>
  </si>
  <si>
    <t>料　金</t>
    <rPh sb="0" eb="3">
      <t>リョウキン</t>
    </rPh>
    <phoneticPr fontId="4"/>
  </si>
  <si>
    <t>（内消費税）</t>
    <rPh sb="0" eb="6">
      <t>ウチショウヒゼイ</t>
    </rPh>
    <phoneticPr fontId="4"/>
  </si>
  <si>
    <t>営業用</t>
    <rPh sb="0" eb="3">
      <t>エイギョウヨウ</t>
    </rPh>
    <phoneticPr fontId="4"/>
  </si>
  <si>
    <t>官公署用</t>
    <rPh sb="0" eb="4">
      <t>カンコウショヨウ</t>
    </rPh>
    <phoneticPr fontId="4"/>
  </si>
  <si>
    <t>臨時用</t>
    <rPh sb="0" eb="3">
      <t>リンジヨウ</t>
    </rPh>
    <phoneticPr fontId="4"/>
  </si>
  <si>
    <t>２ヶ月料金表</t>
    <rPh sb="0" eb="6">
      <t>ゲツリョウキンヒョウ</t>
    </rPh>
    <phoneticPr fontId="4"/>
  </si>
  <si>
    <t>種別</t>
    <rPh sb="0" eb="2">
      <t>シュベツ</t>
    </rPh>
    <phoneticPr fontId="4"/>
  </si>
  <si>
    <t>基本料金</t>
    <rPh sb="0" eb="4">
      <t>キホンリョウキン</t>
    </rPh>
    <phoneticPr fontId="4"/>
  </si>
  <si>
    <t>超過料金</t>
    <rPh sb="0" eb="4">
      <t>チョウカリョウキン</t>
    </rPh>
    <phoneticPr fontId="4"/>
  </si>
  <si>
    <t>（２ヶ月につき）</t>
    <rPh sb="0" eb="8">
      <t>ゲツ</t>
    </rPh>
    <phoneticPr fontId="4"/>
  </si>
  <si>
    <t>（１立方メートルにつき）</t>
    <rPh sb="0" eb="12">
      <t>リッポウ</t>
    </rPh>
    <phoneticPr fontId="4"/>
  </si>
  <si>
    <t>水量</t>
    <rPh sb="0" eb="2">
      <t>スイリョウ</t>
    </rPh>
    <phoneticPr fontId="4"/>
  </si>
  <si>
    <t>水量（単位は立方メートル）</t>
    <rPh sb="0" eb="13">
      <t>スイリョウタンイリッポウ</t>
    </rPh>
    <phoneticPr fontId="4"/>
  </si>
  <si>
    <t>消費税</t>
    <rPh sb="0" eb="3">
      <t>ショウヒゼイ</t>
    </rPh>
    <phoneticPr fontId="4"/>
  </si>
  <si>
    <t>総計</t>
    <rPh sb="0" eb="2">
      <t>ソウケイ</t>
    </rPh>
    <phoneticPr fontId="4"/>
  </si>
  <si>
    <t>専用給水装置</t>
    <rPh sb="0" eb="6">
      <t>センヨウキュウスイソウチ</t>
    </rPh>
    <phoneticPr fontId="4"/>
  </si>
  <si>
    <t>12立方メートルまで</t>
    <rPh sb="0" eb="10">
      <t>リッポウ</t>
    </rPh>
    <phoneticPr fontId="4"/>
  </si>
  <si>
    <t>１２を超え２０まで</t>
    <rPh sb="0" eb="9">
      <t>コ</t>
    </rPh>
    <phoneticPr fontId="4"/>
  </si>
  <si>
    <t>２０を超え６０まで</t>
    <rPh sb="0" eb="9">
      <t>コ</t>
    </rPh>
    <phoneticPr fontId="4"/>
  </si>
  <si>
    <t>６０を超えるもの</t>
    <rPh sb="0" eb="8">
      <t>コ</t>
    </rPh>
    <phoneticPr fontId="4"/>
  </si>
  <si>
    <t>20立方メートルまで</t>
    <rPh sb="0" eb="10">
      <t>リッポウ</t>
    </rPh>
    <phoneticPr fontId="4"/>
  </si>
  <si>
    <t>２０を超え１００まで</t>
    <rPh sb="0" eb="10">
      <t>コ</t>
    </rPh>
    <phoneticPr fontId="4"/>
  </si>
  <si>
    <t>１００を超え２００まで</t>
    <rPh sb="0" eb="11">
      <t>コ</t>
    </rPh>
    <phoneticPr fontId="4"/>
  </si>
  <si>
    <t>２００を超え６００まで</t>
    <rPh sb="0" eb="11">
      <t>コ</t>
    </rPh>
    <phoneticPr fontId="4"/>
  </si>
  <si>
    <t>６００を超え２，０００まで</t>
    <rPh sb="0" eb="13">
      <t>コ</t>
    </rPh>
    <phoneticPr fontId="4"/>
  </si>
  <si>
    <t>２，０００を超えるもの</t>
    <rPh sb="0" eb="11">
      <t>コ</t>
    </rPh>
    <phoneticPr fontId="4"/>
  </si>
  <si>
    <t>２０を超え２００まで</t>
    <rPh sb="0" eb="10">
      <t>コ</t>
    </rPh>
    <phoneticPr fontId="4"/>
  </si>
  <si>
    <t>６００を超え１，２００まで</t>
    <rPh sb="0" eb="13">
      <t>コ</t>
    </rPh>
    <phoneticPr fontId="4"/>
  </si>
  <si>
    <t>１，２００を超え４，０００まで</t>
    <rPh sb="0" eb="15">
      <t>コ</t>
    </rPh>
    <phoneticPr fontId="4"/>
  </si>
  <si>
    <t>４，０００を超えるもの</t>
    <rPh sb="0" eb="11">
      <t>コ</t>
    </rPh>
    <phoneticPr fontId="4"/>
  </si>
  <si>
    <t>臨時給
水装置</t>
    <rPh sb="0" eb="7">
      <t>リンジキュウミズソウチ</t>
    </rPh>
    <phoneticPr fontId="4"/>
  </si>
  <si>
    <t>1立方メートルにつき</t>
    <rPh sb="0" eb="10">
      <t>リッポウ</t>
    </rPh>
    <phoneticPr fontId="4"/>
  </si>
  <si>
    <t>私設消
火栓</t>
    <rPh sb="0" eb="6">
      <t>シセツケヒセン</t>
    </rPh>
    <phoneticPr fontId="4"/>
  </si>
  <si>
    <t>消防用</t>
    <rPh sb="0" eb="3">
      <t>ショウボウヨウ</t>
    </rPh>
    <phoneticPr fontId="4"/>
  </si>
  <si>
    <t>１個１回３分につき</t>
    <rPh sb="0" eb="9">
      <t>イッコカイフン</t>
    </rPh>
    <phoneticPr fontId="4"/>
  </si>
  <si>
    <t>※　平成１６年４月１日以降の水道料金より摘要</t>
    <rPh sb="0" eb="22">
      <t>ヘイセイネンガツニチイコウスイドウリョウキンテキヨウ</t>
    </rPh>
    <phoneticPr fontId="4"/>
  </si>
  <si>
    <t>※　メーター料金は全面廃止</t>
    <rPh sb="0" eb="13">
      <t>リョウキンゼンメンハイシ</t>
    </rPh>
    <phoneticPr fontId="4"/>
  </si>
  <si>
    <t>※　請求額には上記計算に消費税５％が加算されます。</t>
    <rPh sb="0" eb="25">
      <t>セイキュウガクジョウキケイサンショウヒゼイカサン</t>
    </rPh>
    <phoneticPr fontId="4"/>
  </si>
  <si>
    <t>※上記の計算表は水道料金の目安としてご利用ください。</t>
    <rPh sb="0" eb="26">
      <t>ジョウキケイサンヒョウスイドウリョウキンメヤスリヨウ</t>
    </rPh>
    <phoneticPr fontId="4"/>
  </si>
  <si>
    <t>※上記の料金は2ヶ月検針として計算された料金です。</t>
    <rPh sb="0" eb="25">
      <t>ジョウキリョウキンゲツケンシンケイサンリョウキン</t>
    </rPh>
    <phoneticPr fontId="4"/>
  </si>
  <si>
    <t>※料金についての詳細は業務課までお問い合わせ下さい。</t>
    <rPh sb="0" eb="26">
      <t>リョウキンショウサイギョウムカトアクダ</t>
    </rPh>
    <phoneticPr fontId="4"/>
  </si>
  <si>
    <t>上下水道</t>
  </si>
  <si>
    <r>
      <t>■</t>
    </r>
    <r>
      <rPr>
        <sz val="10"/>
        <rFont val="ＭＳ Ｐゴシック"/>
        <family val="3"/>
        <charset val="128"/>
      </rPr>
      <t>■</t>
    </r>
    <r>
      <rPr>
        <b/>
        <sz val="11"/>
        <rFont val="ＭＳ Ｐゴシック"/>
        <family val="3"/>
        <charset val="128"/>
      </rPr>
      <t>水道料金計算</t>
    </r>
    <r>
      <rPr>
        <sz val="11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>■</t>
    </r>
    <r>
      <rPr>
        <sz val="8"/>
        <rFont val="ＭＳ Ｐゴシック"/>
        <family val="3"/>
        <charset val="128"/>
      </rPr>
      <t>■</t>
    </r>
    <rPh sb="0" eb="11">
      <t>スイドウリョウキンケイサン</t>
    </rPh>
    <phoneticPr fontId="4"/>
  </si>
  <si>
    <t>官公署用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</si>
</sst>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27"/>
      </bottom>
      <diagonal/>
    </border>
    <border>
      <left style="double">
        <color indexed="48"/>
      </left>
      <right/>
      <top style="double">
        <color indexed="48"/>
      </top>
      <bottom/>
      <diagonal/>
    </border>
    <border>
      <left/>
      <right/>
      <top style="double">
        <color indexed="48"/>
      </top>
      <bottom/>
      <diagonal/>
    </border>
    <border>
      <left/>
      <right style="double">
        <color indexed="48"/>
      </right>
      <top style="double">
        <color indexed="48"/>
      </top>
      <bottom/>
      <diagonal/>
    </border>
    <border>
      <left style="double">
        <color indexed="48"/>
      </left>
      <right/>
      <top/>
      <bottom/>
      <diagonal/>
    </border>
    <border>
      <left/>
      <right style="double">
        <color indexed="48"/>
      </right>
      <top/>
      <bottom/>
      <diagonal/>
    </border>
    <border>
      <left style="double">
        <color indexed="27"/>
      </left>
      <right/>
      <top style="double">
        <color indexed="27"/>
      </top>
      <bottom/>
      <diagonal/>
    </border>
    <border>
      <left/>
      <right/>
      <top style="double">
        <color indexed="27"/>
      </top>
      <bottom/>
      <diagonal/>
    </border>
    <border>
      <left/>
      <right style="double">
        <color indexed="27"/>
      </right>
      <top style="double">
        <color indexed="27"/>
      </top>
      <bottom/>
      <diagonal/>
    </border>
    <border>
      <left style="double">
        <color indexed="27"/>
      </left>
      <right/>
      <top/>
      <bottom/>
      <diagonal/>
    </border>
    <border>
      <left/>
      <right style="double">
        <color indexed="27"/>
      </right>
      <top/>
      <bottom/>
      <diagonal/>
    </border>
    <border>
      <left style="double">
        <color indexed="27"/>
      </left>
      <right/>
      <top/>
      <bottom style="double">
        <color indexed="27"/>
      </bottom>
      <diagonal/>
    </border>
    <border>
      <left/>
      <right style="double">
        <color indexed="27"/>
      </right>
      <top/>
      <bottom style="double">
        <color indexed="27"/>
      </bottom>
      <diagonal/>
    </border>
    <border>
      <left style="double">
        <color indexed="48"/>
      </left>
      <right/>
      <top/>
      <bottom style="double">
        <color indexed="48"/>
      </bottom>
      <diagonal/>
    </border>
    <border>
      <left/>
      <right/>
      <top/>
      <bottom style="double">
        <color indexed="48"/>
      </bottom>
      <diagonal/>
    </border>
    <border>
      <left/>
      <right style="double">
        <color indexed="48"/>
      </right>
      <top/>
      <bottom style="double">
        <color indexed="48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2" xfId="0" applyFont="1" applyFill="1" applyBorder="1" applyAlignment="1">
      <alignment horizontal="right" vertical="center"/>
    </xf>
    <xf numFmtId="176" fontId="2" fillId="2" borderId="2" xfId="0" applyNumberFormat="1" applyFont="1" applyFill="1" applyBorder="1">
      <alignment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5" fillId="0" borderId="0" xfId="0" applyFont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>
      <alignment vertical="center"/>
    </xf>
    <xf numFmtId="0" fontId="7" fillId="0" borderId="1" xfId="0" applyFont="1" applyBorder="1" applyProtection="1">
      <alignment vertical="center"/>
      <protection locked="0"/>
    </xf>
    <xf numFmtId="0" fontId="7" fillId="0" borderId="7" xfId="0" applyFont="1" applyBorder="1">
      <alignment vertical="center"/>
    </xf>
    <xf numFmtId="0" fontId="7" fillId="2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2" borderId="10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176" fontId="7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13" xfId="0" applyFont="1" applyFill="1" applyBorder="1">
      <alignment vertical="center"/>
    </xf>
    <xf numFmtId="176" fontId="7" fillId="2" borderId="2" xfId="0" applyNumberFormat="1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2" fillId="0" borderId="0" xfId="0" applyFont="1" applyBorder="1" applyAlignment="1">
      <alignment vertical="top"/>
    </xf>
    <xf numFmtId="0" fontId="7" fillId="0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64"/>
  <sheetViews>
    <sheetView topLeftCell="E46" workbookViewId="0">
      <selection activeCell="I57" sqref="I57"/>
    </sheetView>
  </sheetViews>
  <sheetFormatPr defaultRowHeight="13.5"/>
  <cols>
    <col min="2" max="2" width="2.125" bestFit="1" customWidth="1"/>
    <col min="4" max="4" width="49.25" bestFit="1" customWidth="1"/>
    <col min="6" max="6" width="17.625" bestFit="1" customWidth="1"/>
    <col min="8" max="8" width="24.25" bestFit="1" customWidth="1"/>
    <col min="9" max="9" width="7.75" bestFit="1" customWidth="1"/>
    <col min="10" max="10" width="3.5" bestFit="1" customWidth="1"/>
    <col min="11" max="11" width="5.5" bestFit="1" customWidth="1"/>
    <col min="12" max="12" width="8.5" bestFit="1" customWidth="1"/>
    <col min="13" max="13" width="9.5" bestFit="1" customWidth="1"/>
    <col min="14" max="14" width="11.25" customWidth="1"/>
    <col min="15" max="15" width="11.875" customWidth="1"/>
    <col min="16" max="16" width="7.125" bestFit="1" customWidth="1"/>
    <col min="17" max="17" width="8.75" bestFit="1" customWidth="1"/>
  </cols>
  <sheetData>
    <row r="6" spans="2:7" s="1" customFormat="1" ht="21" customHeight="1"/>
    <row r="7" spans="2:7" s="1" customFormat="1" ht="21" customHeight="1">
      <c r="B7" s="1" t="s">
        <v>0</v>
      </c>
      <c r="E7" s="8" t="s">
        <v>13</v>
      </c>
      <c r="F7" s="8" t="s">
        <v>14</v>
      </c>
      <c r="G7" s="9" t="s">
        <v>15</v>
      </c>
    </row>
    <row r="8" spans="2:7" s="1" customFormat="1" ht="21" customHeight="1">
      <c r="B8" s="1" t="s">
        <v>0</v>
      </c>
      <c r="D8" s="1">
        <v>1</v>
      </c>
      <c r="E8" s="10" t="s">
        <v>4</v>
      </c>
      <c r="F8" s="11">
        <f>Q29</f>
        <v>1826</v>
      </c>
      <c r="G8" s="12">
        <f>P29</f>
        <v>166</v>
      </c>
    </row>
    <row r="9" spans="2:7" s="1" customFormat="1" ht="21" customHeight="1">
      <c r="B9" s="1" t="s">
        <v>0</v>
      </c>
      <c r="D9" s="1">
        <v>2</v>
      </c>
      <c r="E9" s="10" t="s">
        <v>16</v>
      </c>
      <c r="F9" s="11">
        <f>Q33</f>
        <v>4180</v>
      </c>
      <c r="G9" s="12">
        <f>P33</f>
        <v>380</v>
      </c>
    </row>
    <row r="10" spans="2:7" s="1" customFormat="1" ht="21" customHeight="1">
      <c r="B10" s="1" t="s">
        <v>0</v>
      </c>
      <c r="D10" s="1">
        <v>3</v>
      </c>
      <c r="E10" s="10" t="s">
        <v>17</v>
      </c>
      <c r="F10" s="11">
        <f>Q39</f>
        <v>4400</v>
      </c>
      <c r="G10" s="12">
        <f>P39</f>
        <v>400</v>
      </c>
    </row>
    <row r="11" spans="2:7" s="1" customFormat="1" ht="21" customHeight="1">
      <c r="B11" s="1" t="s">
        <v>0</v>
      </c>
      <c r="D11" s="13">
        <v>4</v>
      </c>
      <c r="E11" s="10" t="s">
        <v>18</v>
      </c>
      <c r="F11" s="11">
        <f>Q45</f>
        <v>5500</v>
      </c>
      <c r="G11" s="12">
        <f>P45</f>
        <v>500</v>
      </c>
    </row>
    <row r="12" spans="2:7" s="1" customFormat="1" ht="21" customHeight="1"/>
    <row r="13" spans="2:7" s="1" customFormat="1" ht="21" customHeight="1">
      <c r="E13" s="8" t="s">
        <v>13</v>
      </c>
      <c r="F13" s="8" t="s">
        <v>14</v>
      </c>
      <c r="G13" s="9" t="s">
        <v>15</v>
      </c>
    </row>
    <row r="14" spans="2:7" s="1" customFormat="1" ht="21" customHeight="1">
      <c r="D14" s="13">
        <v>1</v>
      </c>
      <c r="E14" s="10" t="s">
        <v>4</v>
      </c>
      <c r="F14" s="11">
        <f>Q51</f>
        <v>1320</v>
      </c>
      <c r="G14" s="12">
        <f>P51</f>
        <v>120</v>
      </c>
    </row>
    <row r="15" spans="2:7" s="1" customFormat="1" ht="21" customHeight="1">
      <c r="D15" s="13">
        <v>2</v>
      </c>
      <c r="E15" s="10" t="s">
        <v>16</v>
      </c>
      <c r="F15" s="11">
        <f>Q57</f>
        <v>1870</v>
      </c>
      <c r="G15" s="12">
        <f>P57</f>
        <v>170</v>
      </c>
    </row>
    <row r="16" spans="2:7" s="1" customFormat="1" ht="21" customHeight="1">
      <c r="D16" s="13">
        <v>3</v>
      </c>
      <c r="E16" s="10" t="s">
        <v>17</v>
      </c>
      <c r="F16" s="11">
        <f>F15</f>
        <v>1870</v>
      </c>
      <c r="G16" s="12">
        <f>G15</f>
        <v>170</v>
      </c>
    </row>
    <row r="17" spans="4:17" s="1" customFormat="1" ht="21" customHeight="1">
      <c r="D17" s="13">
        <v>4</v>
      </c>
      <c r="E17" s="10" t="s">
        <v>18</v>
      </c>
      <c r="F17" s="11">
        <f>IF('上水税抜き2 (2)'!G4=0,0,F15)</f>
        <v>1870</v>
      </c>
      <c r="G17" s="12">
        <f>IF('上水税抜き2 (2)'!G4=0,0,G15)</f>
        <v>170</v>
      </c>
    </row>
    <row r="18" spans="4:17" s="1" customFormat="1" ht="21" customHeight="1"/>
    <row r="19" spans="4:17" s="1" customFormat="1" ht="21" customHeight="1"/>
    <row r="20" spans="4:17" s="1" customFormat="1" ht="21" customHeight="1"/>
    <row r="21" spans="4:17" s="1" customFormat="1" ht="21" customHeight="1"/>
    <row r="22" spans="4:17" s="1" customFormat="1" ht="21" customHeight="1"/>
    <row r="23" spans="4:17" s="1" customFormat="1" ht="21" customHeight="1"/>
    <row r="24" spans="4:17" s="1" customFormat="1" ht="21" customHeight="1"/>
    <row r="25" spans="4:17" s="1" customFormat="1" ht="21" customHeight="1">
      <c r="D25" s="1" t="s">
        <v>19</v>
      </c>
    </row>
    <row r="26" spans="4:17" s="1" customFormat="1" ht="21" customHeight="1">
      <c r="D26" s="50" t="s">
        <v>20</v>
      </c>
      <c r="E26" s="50" t="s">
        <v>13</v>
      </c>
      <c r="F26" s="50" t="s">
        <v>21</v>
      </c>
      <c r="G26" s="50"/>
      <c r="H26" s="50" t="s">
        <v>22</v>
      </c>
      <c r="I26" s="50"/>
    </row>
    <row r="27" spans="4:17" s="1" customFormat="1" ht="21" customHeight="1">
      <c r="D27" s="50"/>
      <c r="E27" s="50"/>
      <c r="F27" s="50" t="s">
        <v>23</v>
      </c>
      <c r="G27" s="50"/>
      <c r="H27" s="50" t="s">
        <v>24</v>
      </c>
      <c r="I27" s="50"/>
    </row>
    <row r="28" spans="4:17" s="1" customFormat="1" ht="21" customHeight="1">
      <c r="D28" s="50"/>
      <c r="E28" s="50"/>
      <c r="F28" s="14" t="s">
        <v>25</v>
      </c>
      <c r="G28" s="14" t="s">
        <v>6</v>
      </c>
      <c r="H28" s="14" t="s">
        <v>26</v>
      </c>
      <c r="I28" s="14" t="s">
        <v>6</v>
      </c>
      <c r="O28" s="1" t="s">
        <v>6</v>
      </c>
      <c r="P28" s="1" t="s">
        <v>27</v>
      </c>
      <c r="Q28" s="1" t="s">
        <v>28</v>
      </c>
    </row>
    <row r="29" spans="4:17" s="1" customFormat="1" ht="21" customHeight="1">
      <c r="D29" s="14"/>
      <c r="E29" s="14"/>
      <c r="F29" s="14"/>
      <c r="G29" s="14"/>
      <c r="H29" s="14"/>
      <c r="I29" s="15">
        <v>1660</v>
      </c>
      <c r="J29" s="1">
        <f>IF(M29&gt;=0,L29,'上水税抜き2 (2)'!$G$4)</f>
        <v>10</v>
      </c>
      <c r="K29" s="1">
        <v>0</v>
      </c>
      <c r="L29" s="1">
        <v>12</v>
      </c>
      <c r="M29" s="1">
        <f>'上水税抜き2 (2)'!$G$4-L29</f>
        <v>-2</v>
      </c>
      <c r="N29" s="11">
        <f>I29</f>
        <v>1660</v>
      </c>
      <c r="O29" s="11">
        <f>SUM(N29:N32)</f>
        <v>1660</v>
      </c>
      <c r="P29" s="1">
        <f>ROUNDDOWN(O29*0.1,0)</f>
        <v>166</v>
      </c>
      <c r="Q29" s="11">
        <f>SUM(O29:P29)</f>
        <v>1826</v>
      </c>
    </row>
    <row r="30" spans="4:17" s="1" customFormat="1" ht="21" customHeight="1">
      <c r="D30" s="51" t="s">
        <v>29</v>
      </c>
      <c r="E30" s="50" t="s">
        <v>4</v>
      </c>
      <c r="F30" s="50" t="s">
        <v>30</v>
      </c>
      <c r="H30" s="1" t="s">
        <v>31</v>
      </c>
      <c r="I30" s="11">
        <v>100</v>
      </c>
      <c r="J30" s="1">
        <f>IF(M30&gt;=0,L30,'上水税抜き2 (2)'!$G$4)-SUM($J$29:J29)</f>
        <v>0</v>
      </c>
      <c r="K30" s="1">
        <f>L29</f>
        <v>12</v>
      </c>
      <c r="L30" s="1">
        <v>20</v>
      </c>
      <c r="M30" s="1">
        <f>'上水税抜き2 (2)'!$G$4-L30</f>
        <v>-10</v>
      </c>
      <c r="N30" s="11">
        <f>I30*J30</f>
        <v>0</v>
      </c>
    </row>
    <row r="31" spans="4:17" s="1" customFormat="1" ht="21" customHeight="1">
      <c r="D31" s="51"/>
      <c r="E31" s="50"/>
      <c r="F31" s="50"/>
      <c r="G31" s="16"/>
      <c r="H31" s="1" t="s">
        <v>32</v>
      </c>
      <c r="I31" s="11">
        <v>186</v>
      </c>
      <c r="J31" s="1">
        <f>IF(M31&gt;=0,L31,'上水税抜き2 (2)'!$G$4)-SUM($J$29:J30)</f>
        <v>0</v>
      </c>
      <c r="K31" s="1">
        <f>L30</f>
        <v>20</v>
      </c>
      <c r="L31" s="1">
        <v>60</v>
      </c>
      <c r="M31" s="1">
        <f>'上水税抜き2 (2)'!$G$4-L31</f>
        <v>-50</v>
      </c>
      <c r="N31" s="11">
        <f>I31*J31</f>
        <v>0</v>
      </c>
    </row>
    <row r="32" spans="4:17" s="1" customFormat="1" ht="21" customHeight="1">
      <c r="D32" s="51"/>
      <c r="E32" s="50"/>
      <c r="F32" s="50"/>
      <c r="G32" s="16"/>
      <c r="H32" s="1" t="s">
        <v>33</v>
      </c>
      <c r="I32" s="11">
        <v>212</v>
      </c>
      <c r="J32" s="1">
        <f>IF(M32&gt;=0,L32,'上水税抜き2 (2)'!$G$4)-SUM($J$29:J31)</f>
        <v>0</v>
      </c>
      <c r="K32" s="1">
        <f>L31</f>
        <v>60</v>
      </c>
      <c r="L32" s="1">
        <v>9999999</v>
      </c>
      <c r="M32" s="1">
        <f>'上水税抜き2 (2)'!$G$4-L32</f>
        <v>-9999989</v>
      </c>
      <c r="N32" s="11">
        <f>I32*J32</f>
        <v>0</v>
      </c>
    </row>
    <row r="33" spans="4:17" s="1" customFormat="1" ht="21" customHeight="1">
      <c r="D33" s="51"/>
      <c r="E33" s="14"/>
      <c r="F33" s="14"/>
      <c r="G33" s="16"/>
      <c r="I33" s="16">
        <v>3800</v>
      </c>
      <c r="J33" s="1">
        <f>IF(M33&gt;=0,L33,'上水税抜き2 (2)'!$G$4)</f>
        <v>10</v>
      </c>
      <c r="K33" s="1">
        <v>0</v>
      </c>
      <c r="L33" s="1">
        <v>20</v>
      </c>
      <c r="M33" s="1">
        <f>'上水税抜き2 (2)'!$G$4-L33</f>
        <v>-10</v>
      </c>
      <c r="N33" s="11">
        <f>I33</f>
        <v>3800</v>
      </c>
      <c r="O33" s="11">
        <f>SUM(N33:N38)</f>
        <v>3800</v>
      </c>
      <c r="P33" s="1">
        <f>ROUNDDOWN(O33*0.1,0)</f>
        <v>380</v>
      </c>
      <c r="Q33" s="11">
        <f>SUM(O33:P33)</f>
        <v>4180</v>
      </c>
    </row>
    <row r="34" spans="4:17" s="1" customFormat="1" ht="21" customHeight="1">
      <c r="D34" s="51"/>
      <c r="E34" s="50" t="s">
        <v>16</v>
      </c>
      <c r="F34" s="50" t="s">
        <v>34</v>
      </c>
      <c r="H34" s="1" t="s">
        <v>35</v>
      </c>
      <c r="I34" s="11">
        <v>240</v>
      </c>
      <c r="J34" s="1">
        <f>IF(M34&gt;=0,L34,'上水税抜き2 (2)'!$G$4)-SUM($J$33:J33)</f>
        <v>0</v>
      </c>
      <c r="K34" s="1">
        <f>L33</f>
        <v>20</v>
      </c>
      <c r="L34" s="1">
        <v>100</v>
      </c>
      <c r="M34" s="1">
        <f>'上水税抜き2 (2)'!$G$4-L34</f>
        <v>-90</v>
      </c>
      <c r="N34" s="11">
        <f>I34*J34</f>
        <v>0</v>
      </c>
    </row>
    <row r="35" spans="4:17" s="1" customFormat="1" ht="21" customHeight="1">
      <c r="D35" s="51"/>
      <c r="E35" s="50"/>
      <c r="F35" s="50"/>
      <c r="G35" s="16"/>
      <c r="H35" s="1" t="s">
        <v>36</v>
      </c>
      <c r="I35" s="11">
        <v>270</v>
      </c>
      <c r="J35" s="1">
        <f>IF(M35&gt;=0,L35,'上水税抜き2 (2)'!$G$4)-SUM($J$33:J34)</f>
        <v>0</v>
      </c>
      <c r="K35" s="1">
        <f>L34</f>
        <v>100</v>
      </c>
      <c r="L35" s="1">
        <v>200</v>
      </c>
      <c r="M35" s="1">
        <f>'上水税抜き2 (2)'!$G$4-L35</f>
        <v>-190</v>
      </c>
      <c r="N35" s="11">
        <f>I35*J35</f>
        <v>0</v>
      </c>
    </row>
    <row r="36" spans="4:17" s="1" customFormat="1" ht="21" customHeight="1">
      <c r="D36" s="51"/>
      <c r="E36" s="50"/>
      <c r="F36" s="50"/>
      <c r="G36" s="16"/>
      <c r="H36" s="1" t="s">
        <v>37</v>
      </c>
      <c r="I36" s="11">
        <v>280</v>
      </c>
      <c r="J36" s="1">
        <f>IF(M36&gt;=0,L36,'上水税抜き2 (2)'!$G$4)-SUM($J$33:J35)</f>
        <v>0</v>
      </c>
      <c r="K36" s="1">
        <f>L35</f>
        <v>200</v>
      </c>
      <c r="L36" s="1">
        <v>600</v>
      </c>
      <c r="M36" s="1">
        <f>'上水税抜き2 (2)'!$G$4-L36</f>
        <v>-590</v>
      </c>
      <c r="N36" s="11">
        <f>I36*J36</f>
        <v>0</v>
      </c>
    </row>
    <row r="37" spans="4:17" s="1" customFormat="1" ht="21" customHeight="1">
      <c r="D37" s="51"/>
      <c r="E37" s="50"/>
      <c r="F37" s="50"/>
      <c r="G37" s="16"/>
      <c r="H37" s="1" t="s">
        <v>38</v>
      </c>
      <c r="I37" s="11">
        <v>305</v>
      </c>
      <c r="J37" s="1">
        <f>IF(M37&gt;=0,L37,'上水税抜き2 (2)'!$G$4)-SUM($J$33:J36)</f>
        <v>0</v>
      </c>
      <c r="K37" s="1">
        <f>L36</f>
        <v>600</v>
      </c>
      <c r="L37" s="1">
        <v>2000</v>
      </c>
      <c r="M37" s="1">
        <f>'上水税抜き2 (2)'!$G$4-L37</f>
        <v>-1990</v>
      </c>
      <c r="N37" s="11">
        <f>I37*J37</f>
        <v>0</v>
      </c>
    </row>
    <row r="38" spans="4:17" s="1" customFormat="1" ht="21" customHeight="1">
      <c r="D38" s="51"/>
      <c r="E38" s="50"/>
      <c r="F38" s="50"/>
      <c r="G38" s="16"/>
      <c r="H38" s="1" t="s">
        <v>39</v>
      </c>
      <c r="I38" s="11">
        <v>330</v>
      </c>
      <c r="J38" s="1">
        <f>IF(M38&gt;=0,L38,'上水税抜き2 (2)'!$G$4)-SUM($J$33:J37)</f>
        <v>0</v>
      </c>
      <c r="K38" s="1">
        <f>L37</f>
        <v>2000</v>
      </c>
      <c r="L38" s="1">
        <v>999999</v>
      </c>
      <c r="M38" s="1">
        <f>'上水税抜き2 (2)'!$G$4-L38</f>
        <v>-999989</v>
      </c>
      <c r="N38" s="11">
        <f>I38*J38</f>
        <v>0</v>
      </c>
    </row>
    <row r="39" spans="4:17" s="1" customFormat="1" ht="21" customHeight="1">
      <c r="D39" s="51"/>
      <c r="E39" s="14"/>
      <c r="F39" s="14"/>
      <c r="G39" s="16"/>
      <c r="I39" s="15">
        <v>4000</v>
      </c>
      <c r="J39" s="1">
        <f>IF(M39&gt;=0,L39,'上水税抜き2 (2)'!$G$4)</f>
        <v>10</v>
      </c>
      <c r="K39" s="1">
        <v>0</v>
      </c>
      <c r="L39" s="1">
        <v>20</v>
      </c>
      <c r="M39" s="1">
        <f>'上水税抜き2 (2)'!$G$4-L39</f>
        <v>-10</v>
      </c>
      <c r="N39" s="11">
        <f>I39</f>
        <v>4000</v>
      </c>
      <c r="O39" s="11">
        <f>SUM(N39:N44)</f>
        <v>4000</v>
      </c>
      <c r="P39" s="1">
        <f>ROUNDDOWN(O39*0.1,0)</f>
        <v>400</v>
      </c>
      <c r="Q39" s="11">
        <f>SUM(O39:P39)</f>
        <v>4400</v>
      </c>
    </row>
    <row r="40" spans="4:17" s="1" customFormat="1" ht="21" customHeight="1">
      <c r="D40" s="51"/>
      <c r="E40" s="50" t="s">
        <v>17</v>
      </c>
      <c r="F40" s="50" t="s">
        <v>34</v>
      </c>
      <c r="H40" s="1" t="s">
        <v>40</v>
      </c>
      <c r="I40" s="11">
        <v>255</v>
      </c>
      <c r="J40" s="1">
        <f>IF(M40&gt;=0,L40,'上水税抜き2 (2)'!$G$4)-SUM($J$39:J39)</f>
        <v>0</v>
      </c>
      <c r="K40" s="1">
        <f>L39</f>
        <v>20</v>
      </c>
      <c r="L40" s="1">
        <v>200</v>
      </c>
      <c r="M40" s="1">
        <f>'上水税抜き2 (2)'!$G$4-L40</f>
        <v>-190</v>
      </c>
      <c r="N40" s="11">
        <f>I40*J40</f>
        <v>0</v>
      </c>
    </row>
    <row r="41" spans="4:17" s="1" customFormat="1" ht="21" customHeight="1">
      <c r="D41" s="51"/>
      <c r="E41" s="50"/>
      <c r="F41" s="50"/>
      <c r="G41" s="16"/>
      <c r="H41" s="1" t="s">
        <v>37</v>
      </c>
      <c r="I41" s="11">
        <v>275</v>
      </c>
      <c r="J41" s="1">
        <f>IF(M41&gt;=0,L41,'上水税抜き2 (2)'!$G$4)-SUM($J$39:J40)</f>
        <v>0</v>
      </c>
      <c r="K41" s="1">
        <f>L40</f>
        <v>200</v>
      </c>
      <c r="L41" s="1">
        <v>600</v>
      </c>
      <c r="M41" s="1">
        <f>'上水税抜き2 (2)'!$G$4-L41</f>
        <v>-590</v>
      </c>
      <c r="N41" s="11">
        <f>I41*J41</f>
        <v>0</v>
      </c>
    </row>
    <row r="42" spans="4:17" s="1" customFormat="1" ht="21" customHeight="1">
      <c r="D42" s="51"/>
      <c r="E42" s="50"/>
      <c r="F42" s="50"/>
      <c r="G42" s="16"/>
      <c r="H42" s="1" t="s">
        <v>41</v>
      </c>
      <c r="I42" s="11">
        <v>295</v>
      </c>
      <c r="J42" s="1">
        <f>IF(M42&gt;=0,L42,'上水税抜き2 (2)'!$G$4)-SUM($J$39:J41)</f>
        <v>0</v>
      </c>
      <c r="K42" s="1">
        <f>L41</f>
        <v>600</v>
      </c>
      <c r="L42" s="1">
        <v>1200</v>
      </c>
      <c r="M42" s="1">
        <f>'上水税抜き2 (2)'!$G$4-L42</f>
        <v>-1190</v>
      </c>
      <c r="N42" s="11">
        <f>I42*J42</f>
        <v>0</v>
      </c>
    </row>
    <row r="43" spans="4:17" s="1" customFormat="1" ht="21" customHeight="1">
      <c r="D43" s="51"/>
      <c r="E43" s="50"/>
      <c r="F43" s="50"/>
      <c r="G43" s="16"/>
      <c r="H43" s="1" t="s">
        <v>42</v>
      </c>
      <c r="I43" s="11">
        <v>315</v>
      </c>
      <c r="J43" s="1">
        <f>IF(M43&gt;=0,L43,'上水税抜き2 (2)'!$G$4)-SUM($J$39:J42)</f>
        <v>0</v>
      </c>
      <c r="K43" s="1">
        <f>L42</f>
        <v>1200</v>
      </c>
      <c r="L43" s="1">
        <v>4000</v>
      </c>
      <c r="M43" s="1">
        <f>'上水税抜き2 (2)'!$G$4-L43</f>
        <v>-3990</v>
      </c>
      <c r="N43" s="11">
        <f>I43*J43</f>
        <v>0</v>
      </c>
    </row>
    <row r="44" spans="4:17" s="1" customFormat="1" ht="21" customHeight="1">
      <c r="D44" s="51"/>
      <c r="E44" s="50"/>
      <c r="F44" s="50"/>
      <c r="G44" s="16"/>
      <c r="H44" s="1" t="s">
        <v>43</v>
      </c>
      <c r="I44" s="11">
        <v>335</v>
      </c>
      <c r="J44" s="1">
        <f>IF(M44&gt;=0,L44,'上水税抜き2 (2)'!$G$4)-SUM($J$39:J43)</f>
        <v>0</v>
      </c>
      <c r="K44" s="1">
        <f>L43</f>
        <v>4000</v>
      </c>
      <c r="L44" s="1">
        <v>999999</v>
      </c>
      <c r="M44" s="1">
        <f>'上水税抜き2 (2)'!$G$4-L44</f>
        <v>-999989</v>
      </c>
      <c r="N44" s="11">
        <f>I44*J44</f>
        <v>0</v>
      </c>
    </row>
    <row r="45" spans="4:17" s="1" customFormat="1" ht="21" customHeight="1">
      <c r="D45" s="17" t="s">
        <v>44</v>
      </c>
      <c r="E45" s="1" t="s">
        <v>18</v>
      </c>
      <c r="F45" s="50" t="s">
        <v>45</v>
      </c>
      <c r="G45" s="50"/>
      <c r="H45" s="50"/>
      <c r="I45" s="11">
        <v>500</v>
      </c>
      <c r="O45" s="1">
        <f>I45*'上水税抜き2 (2)'!G4</f>
        <v>5000</v>
      </c>
      <c r="P45" s="1">
        <f>ROUNDDOWN(O45*0.1,0)</f>
        <v>500</v>
      </c>
      <c r="Q45" s="11">
        <f>SUM(O45:P45)</f>
        <v>5500</v>
      </c>
    </row>
    <row r="46" spans="4:17" s="1" customFormat="1" ht="21" customHeight="1">
      <c r="D46" s="17" t="s">
        <v>46</v>
      </c>
      <c r="E46" s="1" t="s">
        <v>47</v>
      </c>
      <c r="F46" s="50" t="s">
        <v>48</v>
      </c>
      <c r="G46" s="50"/>
      <c r="H46" s="50"/>
      <c r="I46" s="11">
        <v>500</v>
      </c>
    </row>
    <row r="47" spans="4:17" s="1" customFormat="1" ht="21" customHeight="1">
      <c r="D47" s="1" t="s">
        <v>49</v>
      </c>
    </row>
    <row r="48" spans="4:17" s="1" customFormat="1" ht="21" customHeight="1">
      <c r="D48" s="1" t="s">
        <v>50</v>
      </c>
    </row>
    <row r="49" spans="2:17" s="1" customFormat="1" ht="21" customHeight="1">
      <c r="D49" s="1" t="s">
        <v>51</v>
      </c>
    </row>
    <row r="50" spans="2:17" s="1" customFormat="1" ht="21" customHeight="1"/>
    <row r="51" spans="2:17" s="1" customFormat="1" ht="21" customHeight="1">
      <c r="E51" s="14"/>
      <c r="F51" s="14"/>
      <c r="G51" s="16"/>
      <c r="I51" s="16">
        <v>1200</v>
      </c>
      <c r="J51" s="1">
        <f>IF(M51&gt;=0,L51,'上水税抜き2 (2)'!$G$4)</f>
        <v>10</v>
      </c>
      <c r="K51" s="1">
        <v>0</v>
      </c>
      <c r="L51" s="1">
        <v>20</v>
      </c>
      <c r="M51" s="1">
        <f>'上水税抜き2 (2)'!$G$4-L51</f>
        <v>-10</v>
      </c>
      <c r="N51" s="11">
        <f>I51</f>
        <v>1200</v>
      </c>
      <c r="O51" s="11">
        <f>SUM(N51:N56)</f>
        <v>1200</v>
      </c>
      <c r="P51" s="1">
        <f>ROUNDDOWN(O51*0.1,0)</f>
        <v>120</v>
      </c>
      <c r="Q51" s="11">
        <f>SUM(O51:P51)</f>
        <v>1320</v>
      </c>
    </row>
    <row r="52" spans="2:17" s="1" customFormat="1" ht="21" customHeight="1">
      <c r="E52" s="50" t="s">
        <v>16</v>
      </c>
      <c r="F52" s="50" t="s">
        <v>34</v>
      </c>
      <c r="H52" s="1" t="s">
        <v>35</v>
      </c>
      <c r="I52" s="11">
        <v>70</v>
      </c>
      <c r="J52" s="1">
        <f>IF(M52&gt;=0,L52,'上水税抜き2 (2)'!$G$4)-SUM($J$51:J51)</f>
        <v>0</v>
      </c>
      <c r="K52" s="1">
        <f>L51</f>
        <v>20</v>
      </c>
      <c r="L52" s="1">
        <v>60</v>
      </c>
      <c r="M52" s="1">
        <f>'上水税抜き2 (2)'!$G$4-L52</f>
        <v>-50</v>
      </c>
      <c r="N52" s="11">
        <f>I52*J52</f>
        <v>0</v>
      </c>
    </row>
    <row r="53" spans="2:17" s="1" customFormat="1" ht="21" customHeight="1">
      <c r="E53" s="50"/>
      <c r="F53" s="50"/>
      <c r="G53" s="16"/>
      <c r="H53" s="1" t="s">
        <v>36</v>
      </c>
      <c r="I53" s="11">
        <v>75</v>
      </c>
      <c r="J53" s="1">
        <f>IF(M53&gt;=0,L53,'上水税抜き2 (2)'!$G$4)-SUM($J$51:J52)</f>
        <v>0</v>
      </c>
      <c r="K53" s="1">
        <f>L52</f>
        <v>60</v>
      </c>
      <c r="L53" s="1">
        <v>200</v>
      </c>
      <c r="M53" s="1">
        <f>'上水税抜き2 (2)'!$G$4-L53</f>
        <v>-190</v>
      </c>
      <c r="N53" s="11">
        <f>I53*J53</f>
        <v>0</v>
      </c>
    </row>
    <row r="54" spans="2:17" s="1" customFormat="1" ht="21" customHeight="1">
      <c r="E54" s="50"/>
      <c r="F54" s="50"/>
      <c r="G54" s="16"/>
      <c r="H54" s="1" t="s">
        <v>37</v>
      </c>
      <c r="I54" s="11">
        <v>75</v>
      </c>
      <c r="J54" s="1">
        <f>IF(M54&gt;=0,L54,'上水税抜き2 (2)'!$G$4)-SUM($J$51:J53)</f>
        <v>0</v>
      </c>
      <c r="K54" s="1">
        <f>L53</f>
        <v>200</v>
      </c>
      <c r="L54" s="1">
        <v>600</v>
      </c>
      <c r="M54" s="1">
        <f>'上水税抜き2 (2)'!$G$4-L54</f>
        <v>-590</v>
      </c>
      <c r="N54" s="11">
        <f>I54*J54</f>
        <v>0</v>
      </c>
    </row>
    <row r="55" spans="2:17" s="1" customFormat="1" ht="21" customHeight="1">
      <c r="E55" s="50"/>
      <c r="F55" s="50"/>
      <c r="G55" s="16"/>
      <c r="H55" s="1" t="s">
        <v>38</v>
      </c>
      <c r="I55" s="11">
        <v>75</v>
      </c>
      <c r="J55" s="1">
        <f>IF(M55&gt;=0,L55,'上水税抜き2 (2)'!$G$4)-SUM($J$51:J54)</f>
        <v>0</v>
      </c>
      <c r="K55" s="1">
        <f>L54</f>
        <v>600</v>
      </c>
      <c r="L55" s="1">
        <v>2000</v>
      </c>
      <c r="M55" s="1">
        <f>'上水税抜き2 (2)'!$G$4-L55</f>
        <v>-1990</v>
      </c>
      <c r="N55" s="11">
        <f>I55*J55</f>
        <v>0</v>
      </c>
    </row>
    <row r="56" spans="2:17" s="1" customFormat="1" ht="21" customHeight="1">
      <c r="B56" s="1" t="s">
        <v>0</v>
      </c>
      <c r="D56" s="18" t="s">
        <v>52</v>
      </c>
      <c r="E56" s="50"/>
      <c r="F56" s="50"/>
      <c r="G56" s="16"/>
      <c r="H56" s="1" t="s">
        <v>39</v>
      </c>
      <c r="I56" s="11">
        <v>75</v>
      </c>
      <c r="J56" s="1">
        <f>IF(M56&gt;=0,L56,'上水税抜き2 (2)'!$G$4)-SUM($J$51:J55)</f>
        <v>0</v>
      </c>
      <c r="K56" s="1">
        <f>L55</f>
        <v>2000</v>
      </c>
      <c r="L56" s="1">
        <v>999999</v>
      </c>
      <c r="M56" s="1">
        <f>'上水税抜き2 (2)'!$G$4-L56</f>
        <v>-999989</v>
      </c>
      <c r="N56" s="11">
        <f>I56*J56</f>
        <v>0</v>
      </c>
    </row>
    <row r="57" spans="2:17" s="1" customFormat="1" ht="21" customHeight="1">
      <c r="B57" s="1" t="s">
        <v>0</v>
      </c>
      <c r="D57" s="18" t="s">
        <v>53</v>
      </c>
      <c r="E57" s="14"/>
      <c r="F57" s="14"/>
      <c r="G57" s="16"/>
      <c r="I57" s="15">
        <v>1700</v>
      </c>
      <c r="J57" s="1">
        <f>IF(M57&gt;=0,L57,'上水税抜き2 (2)'!$G$4)</f>
        <v>10</v>
      </c>
      <c r="K57" s="1">
        <v>0</v>
      </c>
      <c r="L57" s="1">
        <v>20</v>
      </c>
      <c r="M57" s="1">
        <f>'上水税抜き2 (2)'!$G$4-L57</f>
        <v>-10</v>
      </c>
      <c r="N57" s="11">
        <f>I57</f>
        <v>1700</v>
      </c>
      <c r="O57" s="11">
        <f>SUM(N57:N63)</f>
        <v>1700</v>
      </c>
      <c r="P57" s="1">
        <f>ROUNDDOWN(O57*0.1,0)</f>
        <v>170</v>
      </c>
      <c r="Q57" s="11">
        <f>SUM(O57:P57)</f>
        <v>1870</v>
      </c>
    </row>
    <row r="58" spans="2:17" s="1" customFormat="1" ht="21" customHeight="1">
      <c r="B58" s="1" t="s">
        <v>0</v>
      </c>
      <c r="D58" s="18" t="s">
        <v>54</v>
      </c>
      <c r="E58" s="50" t="s">
        <v>17</v>
      </c>
      <c r="F58" s="50" t="s">
        <v>34</v>
      </c>
      <c r="H58" s="1" t="s">
        <v>40</v>
      </c>
      <c r="I58" s="11">
        <v>100</v>
      </c>
      <c r="J58" s="1">
        <f>IF(M58&gt;=0,L58,'上水税抜き2 (2)'!$G$4)-SUM($J$57:J57)</f>
        <v>0</v>
      </c>
      <c r="K58" s="1">
        <f t="shared" ref="K58:K63" si="0">L57</f>
        <v>20</v>
      </c>
      <c r="L58" s="1">
        <v>100</v>
      </c>
      <c r="M58" s="1">
        <f>'上水税抜き2 (2)'!$G$4-L58</f>
        <v>-90</v>
      </c>
      <c r="N58" s="11">
        <f t="shared" ref="N58:N63" si="1">I58*J58</f>
        <v>0</v>
      </c>
    </row>
    <row r="59" spans="2:17" s="1" customFormat="1" ht="21" customHeight="1">
      <c r="E59" s="50"/>
      <c r="F59" s="50"/>
      <c r="G59" s="16"/>
      <c r="H59" s="1" t="s">
        <v>37</v>
      </c>
      <c r="I59" s="11">
        <v>110</v>
      </c>
      <c r="J59" s="1">
        <f>IF(M59&gt;=0,L59,'上水税抜き2 (2)'!$G$4)-SUM($J$57:J58)</f>
        <v>0</v>
      </c>
      <c r="K59" s="1">
        <f t="shared" si="0"/>
        <v>100</v>
      </c>
      <c r="L59" s="1">
        <v>200</v>
      </c>
      <c r="M59" s="1">
        <f>'上水税抜き2 (2)'!$G$4-L59</f>
        <v>-190</v>
      </c>
      <c r="N59" s="11">
        <f t="shared" si="1"/>
        <v>0</v>
      </c>
    </row>
    <row r="60" spans="2:17" s="1" customFormat="1" ht="21" customHeight="1">
      <c r="E60" s="50"/>
      <c r="F60" s="50"/>
      <c r="G60" s="16"/>
      <c r="H60" s="1" t="s">
        <v>41</v>
      </c>
      <c r="I60" s="11">
        <v>125</v>
      </c>
      <c r="J60" s="1">
        <f>IF(M60&gt;=0,L60,'上水税抜き2 (2)'!$G$4)-SUM($J$57:J59)</f>
        <v>0</v>
      </c>
      <c r="K60" s="1">
        <f t="shared" si="0"/>
        <v>200</v>
      </c>
      <c r="L60" s="1">
        <v>600</v>
      </c>
      <c r="M60" s="1">
        <f>'上水税抜き2 (2)'!$G$4-L60</f>
        <v>-590</v>
      </c>
      <c r="N60" s="11">
        <f t="shared" si="1"/>
        <v>0</v>
      </c>
    </row>
    <row r="61" spans="2:17" s="1" customFormat="1" ht="21" customHeight="1">
      <c r="E61" s="50"/>
      <c r="F61" s="50"/>
      <c r="G61" s="16"/>
      <c r="H61" s="1" t="s">
        <v>42</v>
      </c>
      <c r="I61" s="11">
        <v>140</v>
      </c>
      <c r="J61" s="1">
        <f>IF(M61&gt;=0,L61,'上水税抜き2 (2)'!$G$4)-SUM($J$57:J60)</f>
        <v>0</v>
      </c>
      <c r="K61" s="1">
        <f t="shared" si="0"/>
        <v>600</v>
      </c>
      <c r="L61" s="1">
        <v>1200</v>
      </c>
      <c r="M61" s="1">
        <f>'上水税抜き2 (2)'!$G$4-L61</f>
        <v>-1190</v>
      </c>
      <c r="N61" s="11">
        <f t="shared" si="1"/>
        <v>0</v>
      </c>
    </row>
    <row r="62" spans="2:17" s="1" customFormat="1" ht="21" customHeight="1">
      <c r="E62" s="50"/>
      <c r="F62" s="50"/>
      <c r="G62" s="16"/>
      <c r="H62" s="1" t="s">
        <v>43</v>
      </c>
      <c r="I62" s="11">
        <v>165</v>
      </c>
      <c r="J62" s="1">
        <f>IF(M62&gt;=0,L62,'上水税抜き2 (2)'!$G$4)-SUM($J$57:J61)</f>
        <v>0</v>
      </c>
      <c r="K62" s="1">
        <f t="shared" si="0"/>
        <v>1200</v>
      </c>
      <c r="L62" s="1">
        <v>2000</v>
      </c>
      <c r="M62" s="1">
        <f>'上水税抜き2 (2)'!$G$4-L62</f>
        <v>-1990</v>
      </c>
      <c r="N62" s="11">
        <f t="shared" si="1"/>
        <v>0</v>
      </c>
    </row>
    <row r="63" spans="2:17" s="1" customFormat="1" ht="21" customHeight="1">
      <c r="I63" s="11">
        <v>185</v>
      </c>
      <c r="J63" s="1">
        <f>IF(M63&gt;=0,L63,'上水税抜き2 (2)'!$G$4)-SUM($J$57:J62)</f>
        <v>0</v>
      </c>
      <c r="K63" s="1">
        <f t="shared" si="0"/>
        <v>2000</v>
      </c>
      <c r="L63" s="1">
        <v>999999</v>
      </c>
      <c r="M63" s="1">
        <f>'上水税抜き2 (2)'!$G$4-L63</f>
        <v>-999989</v>
      </c>
      <c r="N63" s="11">
        <f t="shared" si="1"/>
        <v>0</v>
      </c>
    </row>
    <row r="64" spans="2:17" s="1" customFormat="1" ht="21" customHeight="1"/>
  </sheetData>
  <mergeCells count="19">
    <mergeCell ref="D26:D28"/>
    <mergeCell ref="E26:E28"/>
    <mergeCell ref="F26:G26"/>
    <mergeCell ref="H26:I26"/>
    <mergeCell ref="F27:G27"/>
    <mergeCell ref="H27:I27"/>
    <mergeCell ref="D30:D44"/>
    <mergeCell ref="E30:E32"/>
    <mergeCell ref="F30:F32"/>
    <mergeCell ref="E34:E38"/>
    <mergeCell ref="F34:F38"/>
    <mergeCell ref="E40:E44"/>
    <mergeCell ref="F40:F44"/>
    <mergeCell ref="E58:E62"/>
    <mergeCell ref="F58:F62"/>
    <mergeCell ref="F45:H45"/>
    <mergeCell ref="F46:H46"/>
    <mergeCell ref="E52:E56"/>
    <mergeCell ref="F52:F56"/>
  </mergeCells>
  <phoneticPr fontId="4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A92"/>
  <sheetViews>
    <sheetView showGridLines="0" showRowColHeaders="0" showZeros="0" tabSelected="1" showOutlineSymbols="0" topLeftCell="A2" zoomScaleNormal="100" workbookViewId="0">
      <selection activeCell="G8" sqref="G8"/>
    </sheetView>
  </sheetViews>
  <sheetFormatPr defaultRowHeight="13.5" customHeight="1"/>
  <cols>
    <col min="1" max="1" width="4.5" style="26" customWidth="1"/>
    <col min="2" max="2" width="4.375" style="26" customWidth="1"/>
    <col min="3" max="3" width="4" style="26" customWidth="1"/>
    <col min="4" max="4" width="6.125" style="26" customWidth="1"/>
    <col min="5" max="5" width="4" style="26" customWidth="1"/>
    <col min="6" max="6" width="8.125" style="26" customWidth="1"/>
    <col min="7" max="7" width="12.375" style="26" customWidth="1"/>
    <col min="8" max="8" width="10.625" style="26" customWidth="1"/>
    <col min="9" max="10" width="2.875" style="26" customWidth="1"/>
    <col min="11" max="11" width="5.5" style="26" bestFit="1" customWidth="1"/>
    <col min="12" max="12" width="8.5" style="26" bestFit="1" customWidth="1"/>
    <col min="13" max="13" width="9.5" style="26" bestFit="1" customWidth="1"/>
    <col min="14" max="15" width="10.875" style="26" bestFit="1" customWidth="1"/>
    <col min="16" max="16" width="7.125" style="26" bestFit="1" customWidth="1"/>
    <col min="17" max="17" width="11.25" style="26" bestFit="1" customWidth="1"/>
    <col min="18" max="26" width="1.875" style="26" customWidth="1"/>
    <col min="27" max="16384" width="9" style="26"/>
  </cols>
  <sheetData>
    <row r="2" spans="1:27" s="22" customFormat="1" ht="14.25" customHeight="1" thickBot="1">
      <c r="A2" s="19"/>
      <c r="B2" s="19"/>
      <c r="C2" s="20" t="s">
        <v>56</v>
      </c>
      <c r="D2" s="21"/>
      <c r="E2" s="21"/>
      <c r="F2" s="21"/>
      <c r="G2" s="21"/>
      <c r="H2" s="21"/>
      <c r="I2" s="21"/>
    </row>
    <row r="3" spans="1:27" s="22" customFormat="1" ht="14.25" customHeight="1" thickTop="1">
      <c r="A3" s="21"/>
      <c r="B3" s="21" t="s">
        <v>0</v>
      </c>
      <c r="C3" s="23"/>
      <c r="D3" s="24"/>
      <c r="E3" s="24"/>
      <c r="F3" s="24"/>
      <c r="G3" s="24"/>
      <c r="H3" s="24"/>
      <c r="I3" s="24"/>
      <c r="J3" s="25"/>
    </row>
    <row r="4" spans="1:27" ht="13.5" customHeight="1">
      <c r="B4" s="26" t="s">
        <v>0</v>
      </c>
      <c r="C4" s="27"/>
      <c r="D4" s="22"/>
      <c r="F4" s="3" t="s">
        <v>1</v>
      </c>
      <c r="G4" s="28">
        <v>10</v>
      </c>
      <c r="H4" s="22" t="s">
        <v>2</v>
      </c>
      <c r="I4" s="22"/>
      <c r="J4" s="29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3.75" customHeight="1">
      <c r="B5" s="26" t="s">
        <v>0</v>
      </c>
      <c r="C5" s="27"/>
      <c r="D5" s="22"/>
      <c r="E5" s="22"/>
      <c r="F5" s="22"/>
      <c r="G5" s="22"/>
      <c r="H5" s="22"/>
      <c r="I5" s="22"/>
      <c r="J5" s="2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3.5" customHeight="1">
      <c r="C6" s="27"/>
      <c r="D6" s="22"/>
      <c r="F6" s="3" t="s">
        <v>3</v>
      </c>
      <c r="G6" s="2" t="s">
        <v>57</v>
      </c>
      <c r="H6" s="22"/>
      <c r="I6" s="22"/>
      <c r="J6" s="29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3.75" customHeight="1">
      <c r="C7" s="27"/>
      <c r="D7" s="22"/>
      <c r="F7" s="3"/>
      <c r="G7" s="4"/>
      <c r="H7" s="22"/>
      <c r="I7" s="22"/>
      <c r="J7" s="29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3.5" customHeight="1">
      <c r="C8" s="27"/>
      <c r="D8" s="22"/>
      <c r="F8" s="3" t="s">
        <v>5</v>
      </c>
      <c r="G8" s="2" t="s">
        <v>55</v>
      </c>
      <c r="H8" s="22"/>
      <c r="I8" s="22"/>
      <c r="J8" s="29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13.5" customHeight="1" thickBot="1">
      <c r="C9" s="27"/>
      <c r="D9" s="22"/>
      <c r="E9" s="22"/>
      <c r="F9" s="22"/>
      <c r="G9" s="22"/>
      <c r="I9" s="22"/>
      <c r="J9" s="29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17.25" customHeight="1" thickTop="1">
      <c r="C10" s="27"/>
      <c r="D10" s="22"/>
      <c r="E10" s="30"/>
      <c r="F10" s="31"/>
      <c r="G10" s="32" t="s">
        <v>6</v>
      </c>
      <c r="H10" s="33" t="s">
        <v>7</v>
      </c>
      <c r="I10" s="34"/>
      <c r="J10" s="2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8.75" customHeight="1">
      <c r="C11" s="27"/>
      <c r="D11" s="22"/>
      <c r="E11" s="35"/>
      <c r="F11" s="36" t="s">
        <v>8</v>
      </c>
      <c r="G11" s="37">
        <f>IF(F22,0,VLOOKUP($G$6,Sheet1!$E$8:$G$11,2,0))</f>
        <v>4400</v>
      </c>
      <c r="H11" s="38">
        <f>IF(F22,0,VLOOKUP($G$6,Sheet1!$E$8:$G$11,3,0))</f>
        <v>400</v>
      </c>
      <c r="I11" s="39"/>
      <c r="J11" s="2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3.75" customHeight="1">
      <c r="C12" s="27"/>
      <c r="D12" s="22"/>
      <c r="E12" s="35"/>
      <c r="F12" s="40"/>
      <c r="G12" s="40"/>
      <c r="H12" s="5"/>
      <c r="I12" s="39"/>
      <c r="J12" s="29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8.75" customHeight="1">
      <c r="C13" s="27"/>
      <c r="D13" s="22"/>
      <c r="E13" s="35"/>
      <c r="F13" s="36" t="s">
        <v>9</v>
      </c>
      <c r="G13" s="37">
        <f>IF(F23,0,VLOOKUP($G$6,Sheet1!$E$14:$G$17,2,0))</f>
        <v>1870</v>
      </c>
      <c r="H13" s="38">
        <f>IF(F23,0,VLOOKUP($G$6,Sheet1!$E$14:$G$17,3,0))</f>
        <v>170</v>
      </c>
      <c r="I13" s="39"/>
      <c r="J13" s="29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3.75" customHeight="1">
      <c r="C14" s="27"/>
      <c r="D14" s="22"/>
      <c r="E14" s="35"/>
      <c r="F14" s="40"/>
      <c r="G14" s="40"/>
      <c r="H14" s="5"/>
      <c r="I14" s="39"/>
      <c r="J14" s="29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8.75" customHeight="1">
      <c r="C15" s="27"/>
      <c r="D15" s="22"/>
      <c r="E15" s="35"/>
      <c r="F15" s="36" t="s">
        <v>10</v>
      </c>
      <c r="G15" s="37">
        <f>SUM(G13:G14,G11)</f>
        <v>6270</v>
      </c>
      <c r="H15" s="38">
        <f>SUM(H13:H14,H11)</f>
        <v>570</v>
      </c>
      <c r="I15" s="39"/>
      <c r="J15" s="29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18.75" customHeight="1" thickBot="1">
      <c r="C16" s="27"/>
      <c r="D16" s="22"/>
      <c r="E16" s="41"/>
      <c r="F16" s="6"/>
      <c r="G16" s="42"/>
      <c r="H16" s="7"/>
      <c r="I16" s="43"/>
      <c r="J16" s="29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3:27" ht="10.5" customHeight="1" thickTop="1" thickBot="1">
      <c r="C17" s="44"/>
      <c r="D17" s="45"/>
      <c r="E17" s="45"/>
      <c r="F17" s="45"/>
      <c r="G17" s="45"/>
      <c r="H17" s="45"/>
      <c r="I17" s="45"/>
      <c r="J17" s="46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3:27" s="22" customFormat="1" ht="18.75" customHeight="1" thickTop="1">
      <c r="C18" s="18" t="s">
        <v>11</v>
      </c>
    </row>
    <row r="19" spans="3:27" s="22" customFormat="1" ht="18.75" customHeight="1">
      <c r="C19" s="47" t="s">
        <v>12</v>
      </c>
    </row>
    <row r="20" spans="3:27" s="22" customFormat="1" ht="18.75" customHeight="1">
      <c r="E20" s="48"/>
      <c r="F20" s="48"/>
      <c r="G20" s="48"/>
      <c r="H20" s="48"/>
    </row>
    <row r="21" spans="3:27" s="22" customFormat="1" ht="17.25" customHeight="1">
      <c r="E21" s="48"/>
      <c r="F21" s="48"/>
      <c r="G21" s="48"/>
      <c r="H21" s="48"/>
    </row>
    <row r="22" spans="3:27" s="22" customFormat="1" ht="17.25" customHeight="1">
      <c r="F22" s="49">
        <f>IF($G$8="下水道",1,0)</f>
        <v>0</v>
      </c>
    </row>
    <row r="23" spans="3:27" s="22" customFormat="1" ht="17.25" customHeight="1">
      <c r="F23" s="49">
        <f>IF($G$8="上水道",1,0)</f>
        <v>0</v>
      </c>
    </row>
    <row r="24" spans="3:27" s="22" customFormat="1" ht="17.25" customHeight="1"/>
    <row r="25" spans="3:27" s="22" customFormat="1" ht="17.25" customHeight="1"/>
    <row r="26" spans="3:27" s="22" customFormat="1" ht="21" customHeight="1"/>
    <row r="86" s="22" customFormat="1" ht="15" customHeight="1"/>
    <row r="87" s="22" customFormat="1" ht="13.5" customHeight="1"/>
    <row r="88" s="22" customFormat="1" ht="13.5" customHeight="1"/>
    <row r="89" s="22" customFormat="1" ht="13.5" customHeight="1"/>
    <row r="90" s="22" customFormat="1" ht="13.5" customHeight="1"/>
    <row r="91" s="22" customFormat="1" ht="13.5" customHeight="1"/>
    <row r="92" s="22" customFormat="1" ht="13.5" customHeight="1"/>
  </sheetData>
  <sheetProtection sheet="1" objects="1" scenarios="1" selectLockedCells="1"/>
  <phoneticPr fontId="4"/>
  <dataValidations count="3">
    <dataValidation type="list" allowBlank="1" showInputMessage="1" showErrorMessage="1" sqref="G7">
      <formula1>#REF!</formula1>
    </dataValidation>
    <dataValidation type="list" allowBlank="1" showInputMessage="1" showErrorMessage="1" errorTitle="エラー" error="リストから選択してください！" sqref="G8">
      <formula1>"上下水道,上水道,下水道"</formula1>
    </dataValidation>
    <dataValidation type="list" allowBlank="1" showInputMessage="1" showErrorMessage="1" errorTitle="エラー" error="リストから選択してください！" sqref="G6">
      <formula1>"家庭用,営業用,官公署用"</formula1>
    </dataValidation>
  </dataValidations>
  <pageMargins left="0.75" right="0.75" top="0.62" bottom="0.51" header="0.51200000000000001" footer="0.51200000000000001"/>
  <pageSetup paperSize="9" orientation="portrait" r:id="rId1"/>
  <headerFooter alignWithMargins="0"/>
  <cellWatches>
    <cellWatch r="G8"/>
  </cellWatches>
  <webPublishItems count="1">
    <webPublishItem id="607" divId="ryoukin2_607" sourceType="sheet" destinationFile="C:\Documents and Settings\nago.WATERWORKS\デスクトップ\ryoukin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上水税抜き2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水道部電算係</dc:creator>
  <cp:lastModifiedBy>14PC-026</cp:lastModifiedBy>
  <dcterms:created xsi:type="dcterms:W3CDTF">2005-01-18T05:04:21Z</dcterms:created>
  <dcterms:modified xsi:type="dcterms:W3CDTF">2019-09-25T06:11:27Z</dcterms:modified>
</cp:coreProperties>
</file>